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Calculator" sheetId="2" state="visible" r:id="rId4"/>
    <sheet name="Umbrella" sheetId="3" state="visible" r:id="rId5"/>
    <sheet name="Day Rate" sheetId="4" state="visible" r:id="rId6"/>
    <sheet name="Tax Rate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<sst xmlns="http://schemas.openxmlformats.org/spreadsheetml/2006/main" count="237" uniqueCount="216">
  <si>
    <t xml:space="preserve">IR35 GUIDE — CONTRACTOR TAX CALCULATOR</t>
  </si>
  <si>
    <t xml:space="preserve">2025/26 &amp; 2026/27 UK Tax Years  |  Inside vs Outside IR35  |  Umbrella vs Ltd Co  |  Day Rate Calculator</t>
  </si>
  <si>
    <t xml:space="preserve">HOW TO USE THIS CALCULATOR</t>
  </si>
  <si>
    <t xml:space="preserve">  1. Inside vs Outside IR35</t>
  </si>
  <si>
    <t xml:space="preserve">Compare take-home pay inside vs outside IR35 at your day rate</t>
  </si>
  <si>
    <t xml:space="preserve">→ Go to 'Calculator' sheet</t>
  </si>
  <si>
    <t xml:space="preserve">  2. Umbrella Company</t>
  </si>
  <si>
    <t xml:space="preserve">Calculate net pay when working through an umbrella company</t>
  </si>
  <si>
    <t xml:space="preserve">→ Go to 'Umbrella' sheet</t>
  </si>
  <si>
    <t xml:space="preserve">  3. Day Rate Converter</t>
  </si>
  <si>
    <t xml:space="preserve">Convert between day rate, hourly rate, and annual salary</t>
  </si>
  <si>
    <t xml:space="preserve">→ Go to 'Day Rate' sheet</t>
  </si>
  <si>
    <t xml:space="preserve">  4. Tax Rates Reference</t>
  </si>
  <si>
    <t xml:space="preserve">2025/26 and 2026/27 tax bands and rates used in this model</t>
  </si>
  <si>
    <t xml:space="preserve">→ Go to 'Tax Rates' sheet</t>
  </si>
  <si>
    <t xml:space="preserve">KEY MODEL ASSUMPTIONS (2025/26)</t>
  </si>
  <si>
    <t xml:space="preserve">Personal Allowance</t>
  </si>
  <si>
    <t xml:space="preserve">£12,570</t>
  </si>
  <si>
    <t xml:space="preserve">Basic Rate (up to £50,270)</t>
  </si>
  <si>
    <t xml:space="preserve">20%</t>
  </si>
  <si>
    <t xml:space="preserve">Higher Rate (£50,271–£125,140)</t>
  </si>
  <si>
    <t xml:space="preserve">40%</t>
  </si>
  <si>
    <t xml:space="preserve">Additional Rate (above £125,140)</t>
  </si>
  <si>
    <t xml:space="preserve">45%</t>
  </si>
  <si>
    <t xml:space="preserve">Employee NI (8% / 2%)</t>
  </si>
  <si>
    <t xml:space="preserve">£12,570–£50,270 / above</t>
  </si>
  <si>
    <t xml:space="preserve">Employer NI</t>
  </si>
  <si>
    <t xml:space="preserve">15% above £5,000</t>
  </si>
  <si>
    <t xml:space="preserve">Corporation Tax (small / main)</t>
  </si>
  <si>
    <t xml:space="preserve">19% / 25%</t>
  </si>
  <si>
    <t xml:space="preserve">Dividend Allowance</t>
  </si>
  <si>
    <t xml:space="preserve">£500</t>
  </si>
  <si>
    <t xml:space="preserve">Dividend Tax (basic / higher)</t>
  </si>
  <si>
    <t xml:space="preserve">8.75% / 33.75%</t>
  </si>
  <si>
    <t xml:space="preserve">Source</t>
  </si>
  <si>
    <t xml:space="preserve">HMRC / ir35guide.co.uk</t>
  </si>
  <si>
    <t xml:space="preserve">Free online calculator &amp; IR35 guides: www.ir35guide.co.uk</t>
  </si>
  <si>
    <t xml:space="preserve">Disclaimer: This calculator provides estimates only and does not constitute financial or tax advice. Always consult a qualified adviser.</t>
  </si>
  <si>
    <t xml:space="preserve">INSIDE vs OUTSIDE IR35 — TAKE-HOME CALCULATOR</t>
  </si>
  <si>
    <t xml:space="preserve">Enter your day rate below. Results update automatically.  |  ir35guide.co.uk</t>
  </si>
  <si>
    <t xml:space="preserve">  YOUR CONTRACT DETAILS</t>
  </si>
  <si>
    <t xml:space="preserve">  Day Rate (£)</t>
  </si>
  <si>
    <t xml:space="preserve">  Days Worked per Year</t>
  </si>
  <si>
    <t xml:space="preserve">Typical contractor: 220–230 days</t>
  </si>
  <si>
    <t xml:space="preserve">  Tax Year</t>
  </si>
  <si>
    <t xml:space="preserve">2025/26</t>
  </si>
  <si>
    <t xml:space="preserve">2025/26 or 2026/27</t>
  </si>
  <si>
    <t xml:space="preserve">  Tax Region</t>
  </si>
  <si>
    <t xml:space="preserve">England</t>
  </si>
  <si>
    <t xml:space="preserve">England / Wales / NI  or  Scotland</t>
  </si>
  <si>
    <t xml:space="preserve">  Accountancy Costs / yr (£)</t>
  </si>
  <si>
    <t xml:space="preserve">Typical Ltd Co accountant fee</t>
  </si>
  <si>
    <t xml:space="preserve">  Ltd Co Salary (£/yr)</t>
  </si>
  <si>
    <t xml:space="preserve">Optimal: £12,570 (NI threshold)</t>
  </si>
  <si>
    <t xml:space="preserve">  Student Loan Plan</t>
  </si>
  <si>
    <t xml:space="preserve">None</t>
  </si>
  <si>
    <t xml:space="preserve">None / Plan 1 / Plan 2 / Plan 4</t>
  </si>
  <si>
    <t xml:space="preserve">  ANNUAL INCOME &amp; TAX SUMMARY</t>
  </si>
  <si>
    <t xml:space="preserve">Inside IR35</t>
  </si>
  <si>
    <t xml:space="preserve">Outside IR35 (Ltd)</t>
  </si>
  <si>
    <t xml:space="preserve">Difference</t>
  </si>
  <si>
    <t xml:space="preserve">  CONTRACT REVENUE</t>
  </si>
  <si>
    <t xml:space="preserve">  Gross Contract Value (£/yr)</t>
  </si>
  <si>
    <t xml:space="preserve">  Employer NI (deducted by agency/umbrella)</t>
  </si>
  <si>
    <t xml:space="preserve">  Net Revenue to You / Ltd Co</t>
  </si>
  <si>
    <t xml:space="preserve">  INSIDE IR35 — PAYE TAX</t>
  </si>
  <si>
    <t xml:space="preserve">  Employment Income (after Emp NI)</t>
  </si>
  <si>
    <t xml:space="preserve">  Personal Allowance</t>
  </si>
  <si>
    <t xml:space="preserve">  Taxable Income</t>
  </si>
  <si>
    <t xml:space="preserve">  Basic Rate Tax (20%)</t>
  </si>
  <si>
    <t xml:space="preserve">  Higher Rate Tax (40%)</t>
  </si>
  <si>
    <t xml:space="preserve">  Additional Rate Tax (45%)</t>
  </si>
  <si>
    <t xml:space="preserve">  Employee NI (8% / 2%)</t>
  </si>
  <si>
    <t xml:space="preserve">  INSIDE IR35 Take-Home Pay</t>
  </si>
  <si>
    <t xml:space="preserve">  OUTSIDE IR35 — LTD CO</t>
  </si>
  <si>
    <t xml:space="preserve">  Ltd Co Gross Revenue</t>
  </si>
  <si>
    <t xml:space="preserve">  Director Salary</t>
  </si>
  <si>
    <t xml:space="preserve">  Employer NI on Salary</t>
  </si>
  <si>
    <t xml:space="preserve">  Accountancy &amp; Costs</t>
  </si>
  <si>
    <t xml:space="preserve">  Company Profit</t>
  </si>
  <si>
    <t xml:space="preserve">  Corporation Tax (19% up to £50k, 25% above)</t>
  </si>
  <si>
    <t xml:space="preserve">  Profit After Tax (available for dividends)</t>
  </si>
  <si>
    <t xml:space="preserve">  Dividends Drawn (= profit after tax)</t>
  </si>
  <si>
    <t xml:space="preserve">  Dividend Tax</t>
  </si>
  <si>
    <t xml:space="preserve">  Personal Tax on Salary (outside IR35)</t>
  </si>
  <si>
    <t xml:space="preserve">  Employee NI on Salary</t>
  </si>
  <si>
    <t xml:space="preserve">  OUTSIDE IR35 Take-Home Pay</t>
  </si>
  <si>
    <t xml:space="preserve">  SUMMARY</t>
  </si>
  <si>
    <t xml:space="preserve">  Inside IR35 Annual Take-Home</t>
  </si>
  <si>
    <t xml:space="preserve">  Outside IR35 Annual Take-Home</t>
  </si>
  <si>
    <t xml:space="preserve">  Annual Difference (Outside–Inside)</t>
  </si>
  <si>
    <t xml:space="preserve">  Monthly Take-Home (Inside)</t>
  </si>
  <si>
    <t xml:space="preserve">  Monthly Take-Home (Outside)</t>
  </si>
  <si>
    <t xml:space="preserve">  Effective Tax Rate (Inside)</t>
  </si>
  <si>
    <t xml:space="preserve">  Effective Tax Rate (Outside)</t>
  </si>
  <si>
    <t xml:space="preserve">Full calculator &amp; IR35 guides online — ir35guide.co.uk</t>
  </si>
  <si>
    <t xml:space="preserve">UMBRELLA COMPANY TAKE-HOME CALCULATOR</t>
  </si>
  <si>
    <t xml:space="preserve">Calculate your net pay through an umbrella company  |  ir35guide.co.uk</t>
  </si>
  <si>
    <t xml:space="preserve">Rate invoiced to agency/client</t>
  </si>
  <si>
    <t xml:space="preserve">  Days per Year</t>
  </si>
  <si>
    <t xml:space="preserve">  Umbrella Margin / Week (£)</t>
  </si>
  <si>
    <t xml:space="preserve">Typical range £15–£30/week</t>
  </si>
  <si>
    <t xml:space="preserve">  Weeks per Year</t>
  </si>
  <si>
    <t xml:space="preserve">Days/5, e.g. 220 days = ~44 weeks</t>
  </si>
  <si>
    <t xml:space="preserve">  Holiday Pay Retained (%)</t>
  </si>
  <si>
    <t xml:space="preserve">0% = accrued and paid with wages</t>
  </si>
  <si>
    <t xml:space="preserve">  Apprenticeship Levy Rate</t>
  </si>
  <si>
    <t xml:space="preserve">0.5% — fixed</t>
  </si>
  <si>
    <t xml:space="preserve">  UMBRELLA CALCULATION BREAKDOWN</t>
  </si>
  <si>
    <t xml:space="preserve">  Item</t>
  </si>
  <si>
    <t xml:space="preserve">Annual (£)</t>
  </si>
  <si>
    <t xml:space="preserve">Monthly (£)</t>
  </si>
  <si>
    <t xml:space="preserve">  Gross Contract Value</t>
  </si>
  <si>
    <t xml:space="preserve">  Umbrella Margin</t>
  </si>
  <si>
    <t xml:space="preserve">  Gross Employment Income</t>
  </si>
  <si>
    <t xml:space="preserve">  Employer NI (15% above £5k)</t>
  </si>
  <si>
    <t xml:space="preserve">  Apprenticeship Levy (0.5%)</t>
  </si>
  <si>
    <t xml:space="preserve">  Taxable Pay</t>
  </si>
  <si>
    <t xml:space="preserve">  Income Tax</t>
  </si>
  <si>
    <t xml:space="preserve">  Employee NI</t>
  </si>
  <si>
    <t xml:space="preserve">  NET TAKE-HOME PAY</t>
  </si>
  <si>
    <t xml:space="preserve">  Effective Tax Rate</t>
  </si>
  <si>
    <t xml:space="preserve">—</t>
  </si>
  <si>
    <t xml:space="preserve">  Daily Net Pay</t>
  </si>
  <si>
    <t xml:space="preserve">  Hourly Net Pay (8hr day)</t>
  </si>
  <si>
    <t xml:space="preserve">Compare umbrella vs limited company online — ir35guide.co.uk</t>
  </si>
  <si>
    <t xml:space="preserve">DAY RATE / HOURLY / ANNUAL SALARY CONVERTER</t>
  </si>
  <si>
    <t xml:space="preserve">Convert between day rate, hourly rate and annual salary equivalent  |  ir35guide.co.uk</t>
  </si>
  <si>
    <t xml:space="preserve">  ENTER ONE VALUE — THE REST CALCULATE AUTOMATICALLY</t>
  </si>
  <si>
    <t xml:space="preserve">  Day Rate (£/day)</t>
  </si>
  <si>
    <t xml:space="preserve">Enter to calculate from day rate</t>
  </si>
  <si>
    <t xml:space="preserve">  Hours per Day</t>
  </si>
  <si>
    <t xml:space="preserve">Typically 7.5 or 8</t>
  </si>
  <si>
    <t xml:space="preserve">Typical contractor: 220–230</t>
  </si>
  <si>
    <t xml:space="preserve">  Holiday Days per Year</t>
  </si>
  <si>
    <t xml:space="preserve">Statutory minimum: 28 days</t>
  </si>
  <si>
    <t xml:space="preserve">  Weeks per Year (working)</t>
  </si>
  <si>
    <t xml:space="preserve">Auto-calculated</t>
  </si>
  <si>
    <t xml:space="preserve">  CONVERTED RATES</t>
  </si>
  <si>
    <t xml:space="preserve">  Rate Type</t>
  </si>
  <si>
    <t xml:space="preserve">Amount (£)</t>
  </si>
  <si>
    <t xml:space="preserve">Notes</t>
  </si>
  <si>
    <t xml:space="preserve">  Hourly Rate</t>
  </si>
  <si>
    <t xml:space="preserve">Day rate ÷ hours per day</t>
  </si>
  <si>
    <t xml:space="preserve">  Daily Rate</t>
  </si>
  <si>
    <t xml:space="preserve">Your input</t>
  </si>
  <si>
    <t xml:space="preserve">  Weekly Rate</t>
  </si>
  <si>
    <t xml:space="preserve">Day rate × 5</t>
  </si>
  <si>
    <t xml:space="preserve">  Monthly Rate (4.33 wks)</t>
  </si>
  <si>
    <t xml:space="preserve">Annualised ÷ 12</t>
  </si>
  <si>
    <t xml:space="preserve">  Annual Contract Value</t>
  </si>
  <si>
    <t xml:space="preserve">Day rate × days worked</t>
  </si>
  <si>
    <t xml:space="preserve">  Annual (incl. holiday)</t>
  </si>
  <si>
    <t xml:space="preserve">With holiday pay added</t>
  </si>
  <si>
    <t xml:space="preserve">  Perm Salary Equivalent</t>
  </si>
  <si>
    <t xml:space="preserve">~65% rule of thumb (no benefits/pension/security)</t>
  </si>
  <si>
    <t xml:space="preserve">  Day Rate from £50k Salary</t>
  </si>
  <si>
    <t xml:space="preserve">Reverse: what day rate matches £50k perm?</t>
  </si>
  <si>
    <t xml:space="preserve">  Day Rate from £80k Salary</t>
  </si>
  <si>
    <t xml:space="preserve">Reverse: what day rate matches £80k perm?</t>
  </si>
  <si>
    <t xml:space="preserve">  Day Rate from £100k Salary</t>
  </si>
  <si>
    <t xml:space="preserve">Reverse: what day rate matches £100k perm?</t>
  </si>
  <si>
    <t xml:space="preserve">More contractor tools &amp; IR35 guides — ir35guide.co.uk</t>
  </si>
  <si>
    <t xml:space="preserve">UK TAX RATES REFERENCE — 2025/26 &amp; 2026/27</t>
  </si>
  <si>
    <t xml:space="preserve">Source: HMRC  |  ir35guide.co.uk</t>
  </si>
  <si>
    <t xml:space="preserve">2026/27</t>
  </si>
  <si>
    <t xml:space="preserve">  INCOME TAX</t>
  </si>
  <si>
    <t xml:space="preserve">  Basic Rate (20%)</t>
  </si>
  <si>
    <t xml:space="preserve">Up to £50,270</t>
  </si>
  <si>
    <t xml:space="preserve">  Higher Rate (40%)</t>
  </si>
  <si>
    <t xml:space="preserve">£50,271–£125,140</t>
  </si>
  <si>
    <t xml:space="preserve">  Additional Rate (45%)</t>
  </si>
  <si>
    <t xml:space="preserve">Above £125,140</t>
  </si>
  <si>
    <t xml:space="preserve">  Personal Allowance Taper</t>
  </si>
  <si>
    <t xml:space="preserve">Lost above £100k</t>
  </si>
  <si>
    <t xml:space="preserve">  NATIONAL INSURANCE</t>
  </si>
  <si>
    <t xml:space="preserve">  Employee NI — Main Rate</t>
  </si>
  <si>
    <t xml:space="preserve">8% (£12,570–£50,270)</t>
  </si>
  <si>
    <t xml:space="preserve">8%</t>
  </si>
  <si>
    <t xml:space="preserve">  Employee NI — Higher Rate</t>
  </si>
  <si>
    <t xml:space="preserve">2% (above £50,270)</t>
  </si>
  <si>
    <t xml:space="preserve">2%</t>
  </si>
  <si>
    <t xml:space="preserve">  Employer NI Rate</t>
  </si>
  <si>
    <t xml:space="preserve">15%</t>
  </si>
  <si>
    <t xml:space="preserve">  Employer NI Secondary Threshold</t>
  </si>
  <si>
    <t xml:space="preserve">£5,000/yr</t>
  </si>
  <si>
    <t xml:space="preserve">  CORPORATION TAX</t>
  </si>
  <si>
    <t xml:space="preserve">  Small Profits Rate</t>
  </si>
  <si>
    <t xml:space="preserve">19% (≤£50k profits)</t>
  </si>
  <si>
    <t xml:space="preserve">19% (≤£50k)</t>
  </si>
  <si>
    <t xml:space="preserve">  Main Rate</t>
  </si>
  <si>
    <t xml:space="preserve">25% (&gt;£250k profits)</t>
  </si>
  <si>
    <t xml:space="preserve">25%</t>
  </si>
  <si>
    <t xml:space="preserve">  Marginal Relief Band</t>
  </si>
  <si>
    <t xml:space="preserve">£50k–£250k profits</t>
  </si>
  <si>
    <t xml:space="preserve">£50k–£250k</t>
  </si>
  <si>
    <t xml:space="preserve">  IR35 Small Company Threshold</t>
  </si>
  <si>
    <t xml:space="preserve">Turnover ≤£10.2m</t>
  </si>
  <si>
    <t xml:space="preserve">Turnover ≤£15m ⚠️</t>
  </si>
  <si>
    <t xml:space="preserve">  DIVIDENDS</t>
  </si>
  <si>
    <t xml:space="preserve">  Dividend Allowance</t>
  </si>
  <si>
    <t xml:space="preserve">  Dividend Tax — Basic Rate</t>
  </si>
  <si>
    <t xml:space="preserve">8.75%</t>
  </si>
  <si>
    <t xml:space="preserve">  Dividend Tax — Higher Rate</t>
  </si>
  <si>
    <t xml:space="preserve">33.75%</t>
  </si>
  <si>
    <t xml:space="preserve">  Dividend Tax — Additional Rate</t>
  </si>
  <si>
    <t xml:space="preserve">39.35%</t>
  </si>
  <si>
    <t xml:space="preserve">  UMBRELLA / INSIDE IR35</t>
  </si>
  <si>
    <t xml:space="preserve">  Apprenticeship Levy</t>
  </si>
  <si>
    <t xml:space="preserve">0.5% of payroll</t>
  </si>
  <si>
    <t xml:space="preserve">0.5%</t>
  </si>
  <si>
    <t xml:space="preserve">  Holiday Pay (statutory)</t>
  </si>
  <si>
    <t xml:space="preserve">12.07% accrual</t>
  </si>
  <si>
    <t xml:space="preserve">12.07%</t>
  </si>
  <si>
    <t xml:space="preserve">⚠️  April 2026: Small company IR35 threshold rises to £15m turnover — more clients become 'small', shifting IR35 status responsibility back to contractors</t>
  </si>
  <si>
    <t xml:space="preserve">Full IR35 guides, status checker &amp; up-to-date rates — ir35guide.co.uk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</si>
</sst>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£#,##0;&quot;(£&quot;#,##0\);\-"/>
    <numFmt numFmtId="166" formatCode="#,##0;\(#,##0\);\-"/>
    <numFmt numFmtId="167" formatCode="@"/>
    <numFmt numFmtId="168" formatCode="0.0%;\(0.0%\);\-"/>
    <numFmt numFmtId="169" formatCode="\£#,##0.00;&quot;(£&quot;#,##0.00\);\-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A0C10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A0C10"/>
      <name val="Arial"/>
      <family val="0"/>
      <charset val="1"/>
    </font>
    <font>
      <sz val="10"/>
      <color rgb="FF444444"/>
      <name val="Arial"/>
      <family val="0"/>
      <charset val="1"/>
    </font>
    <font>
      <sz val="10"/>
      <color rgb="FF0066CC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6"/>
      <color rgb="FF0A0C10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222222"/>
      <name val="Arial"/>
      <family val="0"/>
      <charset val="1"/>
    </font>
    <font>
      <sz val="10"/>
      <color rgb="FF4FC3F7"/>
      <name val="Arial"/>
      <family val="0"/>
      <charset val="1"/>
    </font>
    <font>
      <i val="true"/>
      <sz val="8"/>
      <color rgb="FF8B9AB0"/>
      <name val="Arial"/>
      <family val="0"/>
      <charset val="1"/>
    </font>
    <font>
      <sz val="10"/>
      <color rgb="FF111111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11111"/>
      <name val="Arial"/>
      <family val="0"/>
      <charset val="1"/>
    </font>
    <font>
      <b val="true"/>
      <sz val="11"/>
      <color rgb="FFC0392B"/>
      <name val="Arial"/>
      <family val="0"/>
      <charset val="1"/>
    </font>
    <font>
      <sz val="9"/>
      <color rgb="FF8B9AB0"/>
      <name val="Arial"/>
      <family val="0"/>
      <charset val="1"/>
    </font>
    <font>
      <b val="true"/>
      <sz val="11"/>
      <color rgb="FF1A6B3C"/>
      <name val="Arial"/>
      <family val="0"/>
      <charset val="1"/>
    </font>
    <font>
      <b val="true"/>
      <sz val="10"/>
      <color rgb="FF0A0C10"/>
      <name val="Arial"/>
      <family val="0"/>
      <charset val="1"/>
    </font>
    <font>
      <sz val="10"/>
      <color rgb="FF8B9AB0"/>
      <name val="Arial"/>
      <family val="0"/>
      <charset val="1"/>
    </font>
    <font>
      <i val="true"/>
      <sz val="9"/>
      <color rgb="FF8B4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00D4AA"/>
        <bgColor rgb="FF00FFFF"/>
      </patternFill>
    </fill>
    <fill>
      <patternFill patternType="solid">
        <fgColor rgb="FF0A0C10"/>
        <bgColor rgb="FF111111"/>
      </patternFill>
    </fill>
    <fill>
      <patternFill patternType="solid">
        <fgColor rgb="FF0F3460"/>
        <bgColor rgb="FF2C3E50"/>
      </patternFill>
    </fill>
    <fill>
      <patternFill patternType="solid">
        <fgColor rgb="FFE8F8F5"/>
        <bgColor rgb="FFEBF5FB"/>
      </patternFill>
    </fill>
    <fill>
      <patternFill patternType="solid">
        <fgColor rgb="FFF9FAFB"/>
        <bgColor rgb="FFF9F9F9"/>
      </patternFill>
    </fill>
    <fill>
      <patternFill patternType="solid">
        <fgColor rgb="FFEBF5FB"/>
        <bgColor rgb="FFEAF2FF"/>
      </patternFill>
    </fill>
    <fill>
      <patternFill patternType="solid">
        <fgColor rgb="FFFFFFFF"/>
        <bgColor rgb="FFF9FAFB"/>
      </patternFill>
    </fill>
    <fill>
      <patternFill patternType="solid">
        <fgColor rgb="FFF5F5F5"/>
        <bgColor rgb="FFF9F9F9"/>
      </patternFill>
    </fill>
    <fill>
      <patternFill patternType="solid">
        <fgColor rgb="FFC0392B"/>
        <bgColor rgb="FF993366"/>
      </patternFill>
    </fill>
    <fill>
      <patternFill patternType="solid">
        <fgColor rgb="FF1A6B3C"/>
        <bgColor rgb="FF008080"/>
      </patternFill>
    </fill>
    <fill>
      <patternFill patternType="solid">
        <fgColor rgb="FF2C3E50"/>
        <bgColor rgb="FF333333"/>
      </patternFill>
    </fill>
    <fill>
      <patternFill patternType="solid">
        <fgColor rgb="FFF9F9F9"/>
        <bgColor rgb="FFF9FAFB"/>
      </patternFill>
    </fill>
    <fill>
      <patternFill patternType="solid">
        <fgColor rgb="FFFFF5F5"/>
        <bgColor rgb="FFF9F9F9"/>
      </patternFill>
    </fill>
    <fill>
      <patternFill patternType="solid">
        <fgColor rgb="FFFDEDEC"/>
        <bgColor rgb="FFFFF3E0"/>
      </patternFill>
    </fill>
    <fill>
      <patternFill patternType="solid">
        <fgColor rgb="FFE8F5E9"/>
        <bgColor rgb="FFE8F8F5"/>
      </patternFill>
    </fill>
    <fill>
      <patternFill patternType="solid">
        <fgColor rgb="FFEAF2FF"/>
        <bgColor rgb="FFEBF5FB"/>
      </patternFill>
    </fill>
    <fill>
      <patternFill patternType="solid">
        <fgColor rgb="FFF0FFF4"/>
        <bgColor rgb="FFF0F8FF"/>
      </patternFill>
    </fill>
    <fill>
      <patternFill patternType="solid">
        <fgColor rgb="FFF0F8FF"/>
        <bgColor rgb="FFEBF5FB"/>
      </patternFill>
    </fill>
    <fill>
      <patternFill patternType="solid">
        <fgColor rgb="FFDFFFDF"/>
        <bgColor rgb="FFE8F5E9"/>
      </patternFill>
    </fill>
    <fill>
      <patternFill patternType="solid">
        <fgColor rgb="FFFFF3E0"/>
        <bgColor rgb="FFFDEDEC"/>
      </patternFill>
    </fill>
    <fill>
      <patternFill patternType="solid">
        <fgColor rgb="FFFFF9C4"/>
        <bgColor rgb="FFFFF3CD"/>
      </patternFill>
    </fill>
    <fill>
      <patternFill patternType="solid">
        <fgColor rgb="FFFFF3CD"/>
        <bgColor rgb="FFFFF9C4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5E8D4"/>
      </left>
      <right style="thin">
        <color rgb="FFD5E8D4"/>
      </right>
      <top style="thin">
        <color rgb="FFD5E8D4"/>
      </top>
      <bottom style="thin">
        <color rgb="FFD5E8D4"/>
      </bottom>
      <diagonal/>
    </border>
    <border diagonalUp="false" diagonalDown="false">
      <left style="thin">
        <color rgb="FFD5E8D4"/>
      </left>
      <right/>
      <top style="thin">
        <color rgb="FFD5E8D4"/>
      </top>
      <bottom style="thin">
        <color rgb="FFD5E8D4"/>
      </bottom>
      <diagonal/>
    </border>
    <border diagonalUp="false" diagonalDown="false">
      <left style="thin">
        <color rgb="FFAED6F1"/>
      </left>
      <right style="thin">
        <color rgb="FFAED6F1"/>
      </right>
      <top style="thin">
        <color rgb="FFAED6F1"/>
      </top>
      <bottom style="thin">
        <color rgb="FFAED6F1"/>
      </bottom>
      <diagonal/>
    </border>
    <border diagonalUp="false" diagonalDown="false">
      <left/>
      <right/>
      <top/>
      <bottom style="thin">
        <color rgb="FF4FC3F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7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1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1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1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1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1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1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1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1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2" fillId="1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4" fillId="1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3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4" fillId="1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3" fillId="1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2" fillId="1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4" fillId="1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1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1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2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2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0" fillId="1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1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1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1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7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1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1" fillId="1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1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2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1" fillId="2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2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2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0FFF4"/>
      <rgbColor rgb="FFFF00FF"/>
      <rgbColor rgb="FF00FFFF"/>
      <rgbColor rgb="FF800000"/>
      <rgbColor rgb="FF1A6B3C"/>
      <rgbColor rgb="FF0A0C10"/>
      <rgbColor rgb="FF808000"/>
      <rgbColor rgb="FF800080"/>
      <rgbColor rgb="FF008080"/>
      <rgbColor rgb="FFEAF2FF"/>
      <rgbColor rgb="FF888888"/>
      <rgbColor rgb="FFF5F5F5"/>
      <rgbColor rgb="FFC0392B"/>
      <rgbColor rgb="FFFFF9C4"/>
      <rgbColor rgb="FFE8F8F5"/>
      <rgbColor rgb="FF660066"/>
      <rgbColor rgb="FFF0F8FF"/>
      <rgbColor rgb="FF0066CC"/>
      <rgbColor rgb="FFD5E8D4"/>
      <rgbColor rgb="FF000080"/>
      <rgbColor rgb="FFFF00FF"/>
      <rgbColor rgb="FFFFF5F5"/>
      <rgbColor rgb="FF00FFFF"/>
      <rgbColor rgb="FF800080"/>
      <rgbColor rgb="FF800000"/>
      <rgbColor rgb="FF008080"/>
      <rgbColor rgb="FF0000FF"/>
      <rgbColor rgb="FF00D4AA"/>
      <rgbColor rgb="FFE8F5E9"/>
      <rgbColor rgb="FFDFFFDF"/>
      <rgbColor rgb="FFFFF3CD"/>
      <rgbColor rgb="FFAED6F1"/>
      <rgbColor rgb="FFFFF3E0"/>
      <rgbColor rgb="FFEBF5FB"/>
      <rgbColor rgb="FFFDEDEC"/>
      <rgbColor rgb="FF3366FF"/>
      <rgbColor rgb="FF4FC3F7"/>
      <rgbColor rgb="FFF9FAFB"/>
      <rgbColor rgb="FFF9F9F9"/>
      <rgbColor rgb="FFFF9900"/>
      <rgbColor rgb="FFFF6600"/>
      <rgbColor rgb="FF444444"/>
      <rgbColor rgb="FF8B9AB0"/>
      <rgbColor rgb="FF0F3460"/>
      <rgbColor rgb="FF339966"/>
      <rgbColor rgb="FF111111"/>
      <rgbColor rgb="FF222222"/>
      <rgbColor rgb="FF8B4000"/>
      <rgbColor rgb="FF993366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r35guide.co.uk/?utm_source=excel_calculator&amp;utm_medium=spreadsheet&amp;utm_campaign=ir35_calculator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ir35guide.co.uk/?utm_source=excel_calculator&amp;utm_medium=spreadsheet" TargetMode="External"/><Relationship Id="rId2" Type="http://schemas.openxmlformats.org/officeDocument/2006/relationships/hyperlink" Target="https://ir35guide.co.uk/?utm_source=excel_calculator&amp;utm_medium=spreadsheet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ir35guide.co.uk/?utm_source=excel_calculator&amp;utm_medium=spreadsheet" TargetMode="External"/><Relationship Id="rId2" Type="http://schemas.openxmlformats.org/officeDocument/2006/relationships/hyperlink" Target="https://ir35guide.co.uk/?utm_source=excel_calculator&amp;utm_medium=spreadsheet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ir35guide.co.uk/?utm_source=excel_calculator&amp;utm_medium=spreadsheet" TargetMode="External"/><Relationship Id="rId2" Type="http://schemas.openxmlformats.org/officeDocument/2006/relationships/hyperlink" Target="https://ir35guide.co.uk/?utm_source=excel_calculator&amp;utm_medium=spreadsheet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ir35guide.co.uk/?utm_source=excel_calculator&amp;utm_medium=spreadsheet" TargetMode="External"/><Relationship Id="rId2" Type="http://schemas.openxmlformats.org/officeDocument/2006/relationships/hyperlink" Target="https://ir35guide.co.uk/?utm_source=excel_calculator&amp;utm_medium=spreadshe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22"/>
    <col collapsed="false" customWidth="true" hidden="false" outlineLevel="0" max="8" min="8" style="0" width="3"/>
  </cols>
  <sheetData>
    <row r="1" customFormat="false" ht="19.5" hidden="false" customHeight="true" outlineLevel="0" collapsed="false"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B2" s="1"/>
      <c r="C2" s="1"/>
      <c r="D2" s="1"/>
      <c r="E2" s="1"/>
      <c r="F2" s="1"/>
      <c r="G2" s="1"/>
    </row>
    <row r="3" customFormat="false" ht="19.5" hidden="false" customHeight="true" outlineLevel="0" collapsed="false">
      <c r="B3" s="1"/>
      <c r="C3" s="1"/>
      <c r="D3" s="1"/>
      <c r="E3" s="1"/>
      <c r="F3" s="1"/>
      <c r="G3" s="1"/>
    </row>
    <row r="4" customFormat="false" ht="21.75" hidden="false" customHeight="true" outlineLevel="0" collapsed="false">
      <c r="B4" s="2" t="s">
        <v>0</v>
      </c>
      <c r="C4" s="2"/>
      <c r="D4" s="2"/>
      <c r="E4" s="2"/>
      <c r="F4" s="2"/>
      <c r="G4" s="2"/>
    </row>
    <row r="5" customFormat="false" ht="21.75" hidden="false" customHeight="true" outlineLevel="0" collapsed="false">
      <c r="B5" s="2"/>
      <c r="C5" s="2"/>
      <c r="D5" s="2"/>
      <c r="E5" s="2"/>
      <c r="F5" s="2"/>
      <c r="G5" s="2"/>
    </row>
    <row r="6" customFormat="false" ht="21.75" hidden="false" customHeight="true" outlineLevel="0" collapsed="false">
      <c r="B6" s="2"/>
      <c r="C6" s="2"/>
      <c r="D6" s="2"/>
      <c r="E6" s="2"/>
      <c r="F6" s="2"/>
      <c r="G6" s="2"/>
    </row>
    <row r="7" customFormat="false" ht="18" hidden="false" customHeight="true" outlineLevel="0" collapsed="false">
      <c r="B7" s="3" t="s">
        <v>1</v>
      </c>
      <c r="C7" s="3"/>
      <c r="D7" s="3"/>
      <c r="E7" s="3"/>
      <c r="F7" s="3"/>
      <c r="G7" s="3"/>
    </row>
    <row r="8" customFormat="false" ht="7.5" hidden="false" customHeight="true" outlineLevel="0" collapsed="false"/>
    <row r="9" customFormat="false" ht="19.5" hidden="false" customHeight="true" outlineLevel="0" collapsed="false">
      <c r="B9" s="4" t="s">
        <v>2</v>
      </c>
      <c r="C9" s="4"/>
      <c r="D9" s="4"/>
      <c r="E9" s="4"/>
      <c r="F9" s="4"/>
      <c r="G9" s="4"/>
    </row>
    <row r="10" customFormat="false" ht="21.75" hidden="false" customHeight="true" outlineLevel="0" collapsed="false">
      <c r="B10" s="5" t="s">
        <v>3</v>
      </c>
      <c r="C10" s="6" t="s">
        <v>4</v>
      </c>
      <c r="D10" s="6"/>
      <c r="E10" s="6"/>
      <c r="F10" s="7" t="s">
        <v>5</v>
      </c>
    </row>
    <row r="11" customFormat="false" ht="3.75" hidden="false" customHeight="true" outlineLevel="0" collapsed="false"/>
    <row r="12" customFormat="false" ht="21.75" hidden="false" customHeight="true" outlineLevel="0" collapsed="false">
      <c r="B12" s="5" t="s">
        <v>6</v>
      </c>
      <c r="C12" s="6" t="s">
        <v>7</v>
      </c>
      <c r="D12" s="6"/>
      <c r="E12" s="6"/>
      <c r="F12" s="7" t="s">
        <v>8</v>
      </c>
    </row>
    <row r="13" customFormat="false" ht="3.75" hidden="false" customHeight="true" outlineLevel="0" collapsed="false"/>
    <row r="14" customFormat="false" ht="21.75" hidden="false" customHeight="true" outlineLevel="0" collapsed="false">
      <c r="B14" s="5" t="s">
        <v>9</v>
      </c>
      <c r="C14" s="6" t="s">
        <v>10</v>
      </c>
      <c r="D14" s="6"/>
      <c r="E14" s="6"/>
      <c r="F14" s="7" t="s">
        <v>11</v>
      </c>
    </row>
    <row r="15" customFormat="false" ht="3.75" hidden="false" customHeight="true" outlineLevel="0" collapsed="false"/>
    <row r="16" customFormat="false" ht="21.75" hidden="false" customHeight="true" outlineLevel="0" collapsed="false">
      <c r="B16" s="5" t="s">
        <v>12</v>
      </c>
      <c r="C16" s="6" t="s">
        <v>13</v>
      </c>
      <c r="D16" s="6"/>
      <c r="E16" s="6"/>
      <c r="F16" s="7" t="s">
        <v>14</v>
      </c>
    </row>
    <row r="17" customFormat="false" ht="3.75" hidden="false" customHeight="true" outlineLevel="0" collapsed="false"/>
    <row r="18" customFormat="false" ht="9.75" hidden="false" customHeight="true" outlineLevel="0" collapsed="false"/>
    <row r="19" customFormat="false" ht="19.5" hidden="false" customHeight="true" outlineLevel="0" collapsed="false">
      <c r="B19" s="4" t="s">
        <v>15</v>
      </c>
      <c r="C19" s="4"/>
      <c r="D19" s="4"/>
      <c r="E19" s="4"/>
      <c r="F19" s="4"/>
      <c r="G19" s="4"/>
    </row>
    <row r="20" customFormat="false" ht="18" hidden="false" customHeight="true" outlineLevel="0" collapsed="false">
      <c r="B20" s="8" t="s">
        <v>16</v>
      </c>
      <c r="C20" s="9" t="s">
        <v>17</v>
      </c>
      <c r="D20" s="9"/>
      <c r="E20" s="1"/>
      <c r="F20" s="1"/>
      <c r="G20" s="1"/>
    </row>
    <row r="21" customFormat="false" ht="18" hidden="false" customHeight="true" outlineLevel="0" collapsed="false">
      <c r="B21" s="10" t="s">
        <v>18</v>
      </c>
      <c r="C21" s="11" t="s">
        <v>19</v>
      </c>
      <c r="D21" s="11"/>
      <c r="E21" s="1"/>
      <c r="F21" s="1"/>
      <c r="G21" s="1"/>
    </row>
    <row r="22" customFormat="false" ht="18" hidden="false" customHeight="true" outlineLevel="0" collapsed="false">
      <c r="B22" s="8" t="s">
        <v>20</v>
      </c>
      <c r="C22" s="9" t="s">
        <v>21</v>
      </c>
      <c r="D22" s="9"/>
      <c r="E22" s="1"/>
      <c r="F22" s="1"/>
      <c r="G22" s="1"/>
    </row>
    <row r="23" customFormat="false" ht="18" hidden="false" customHeight="true" outlineLevel="0" collapsed="false">
      <c r="B23" s="10" t="s">
        <v>22</v>
      </c>
      <c r="C23" s="11" t="s">
        <v>23</v>
      </c>
      <c r="D23" s="11"/>
      <c r="E23" s="1"/>
      <c r="F23" s="1"/>
      <c r="G23" s="1"/>
    </row>
    <row r="24" customFormat="false" ht="18" hidden="false" customHeight="true" outlineLevel="0" collapsed="false">
      <c r="B24" s="8" t="s">
        <v>24</v>
      </c>
      <c r="C24" s="9" t="s">
        <v>25</v>
      </c>
      <c r="D24" s="9"/>
      <c r="E24" s="1"/>
      <c r="F24" s="1"/>
      <c r="G24" s="1"/>
    </row>
    <row r="25" customFormat="false" ht="18" hidden="false" customHeight="true" outlineLevel="0" collapsed="false">
      <c r="B25" s="10" t="s">
        <v>26</v>
      </c>
      <c r="C25" s="11" t="s">
        <v>27</v>
      </c>
      <c r="D25" s="11"/>
      <c r="E25" s="1"/>
      <c r="F25" s="1"/>
      <c r="G25" s="1"/>
    </row>
    <row r="26" customFormat="false" ht="18" hidden="false" customHeight="true" outlineLevel="0" collapsed="false">
      <c r="B26" s="8" t="s">
        <v>28</v>
      </c>
      <c r="C26" s="9" t="s">
        <v>29</v>
      </c>
      <c r="D26" s="9"/>
      <c r="E26" s="1"/>
      <c r="F26" s="1"/>
      <c r="G26" s="1"/>
    </row>
    <row r="27" customFormat="false" ht="18" hidden="false" customHeight="true" outlineLevel="0" collapsed="false">
      <c r="B27" s="10" t="s">
        <v>30</v>
      </c>
      <c r="C27" s="11" t="s">
        <v>31</v>
      </c>
      <c r="D27" s="11"/>
      <c r="E27" s="1"/>
      <c r="F27" s="1"/>
      <c r="G27" s="1"/>
    </row>
    <row r="28" customFormat="false" ht="18" hidden="false" customHeight="true" outlineLevel="0" collapsed="false">
      <c r="B28" s="8" t="s">
        <v>32</v>
      </c>
      <c r="C28" s="9" t="s">
        <v>33</v>
      </c>
      <c r="D28" s="9"/>
      <c r="E28" s="1"/>
      <c r="F28" s="1"/>
      <c r="G28" s="1"/>
    </row>
    <row r="29" customFormat="false" ht="18" hidden="false" customHeight="true" outlineLevel="0" collapsed="false">
      <c r="B29" s="10" t="s">
        <v>34</v>
      </c>
      <c r="C29" s="11" t="s">
        <v>35</v>
      </c>
      <c r="D29" s="11"/>
      <c r="E29" s="1"/>
      <c r="F29" s="1"/>
      <c r="G29" s="1"/>
    </row>
    <row r="30" customFormat="false" ht="9.75" hidden="false" customHeight="true" outlineLevel="0" collapsed="false"/>
    <row r="31" customFormat="false" ht="21.75" hidden="false" customHeight="true" outlineLevel="0" collapsed="false">
      <c r="B31" s="12" t="s">
        <v>36</v>
      </c>
      <c r="C31" s="12"/>
      <c r="D31" s="12"/>
      <c r="E31" s="12"/>
      <c r="F31" s="12"/>
      <c r="G31" s="12"/>
    </row>
    <row r="32" customFormat="false" ht="13.5" hidden="false" customHeight="true" outlineLevel="0" collapsed="false">
      <c r="B32" s="13" t="s">
        <v>37</v>
      </c>
      <c r="C32" s="13"/>
      <c r="D32" s="13"/>
      <c r="E32" s="13"/>
      <c r="F32" s="13"/>
      <c r="G32" s="13"/>
    </row>
  </sheetData>
  <mergeCells count="31">
    <mergeCell ref="B1:G3"/>
    <mergeCell ref="B4:G6"/>
    <mergeCell ref="B7:G7"/>
    <mergeCell ref="B9:G9"/>
    <mergeCell ref="C10:E10"/>
    <mergeCell ref="C12:E12"/>
    <mergeCell ref="C14:E14"/>
    <mergeCell ref="C16:E16"/>
    <mergeCell ref="B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B31:G31"/>
    <mergeCell ref="B32:G32"/>
  </mergeCells>
  <hyperlinks>
    <hyperlink ref="B31" r:id="rId1" display="Free online calculator &amp; IR35 guides: www.ir35guide.co.uk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18" hidden="false" customHeight="true" outlineLevel="0" collapsed="false">
      <c r="B2" s="14" t="s">
        <v>38</v>
      </c>
      <c r="C2" s="14"/>
      <c r="D2" s="14"/>
      <c r="E2" s="14"/>
    </row>
    <row r="3" customFormat="false" ht="18" hidden="false" customHeight="true" outlineLevel="0" collapsed="false">
      <c r="B3" s="14"/>
      <c r="C3" s="14"/>
      <c r="D3" s="14"/>
      <c r="E3" s="14"/>
    </row>
    <row r="4" customFormat="false" ht="18" hidden="false" customHeight="true" outlineLevel="0" collapsed="false">
      <c r="B4" s="14"/>
      <c r="C4" s="14"/>
      <c r="D4" s="14"/>
      <c r="E4" s="14"/>
    </row>
    <row r="5" customFormat="false" ht="15.75" hidden="false" customHeight="true" outlineLevel="0" collapsed="false">
      <c r="B5" s="15" t="s">
        <v>39</v>
      </c>
      <c r="C5" s="15"/>
      <c r="D5" s="15"/>
      <c r="E5" s="15"/>
    </row>
    <row r="6" customFormat="false" ht="7.5" hidden="false" customHeight="true" outlineLevel="0" collapsed="false"/>
    <row r="7" customFormat="false" ht="19.5" hidden="false" customHeight="true" outlineLevel="0" collapsed="false">
      <c r="B7" s="16" t="s">
        <v>40</v>
      </c>
      <c r="C7" s="16"/>
      <c r="D7" s="16"/>
      <c r="E7" s="16"/>
    </row>
    <row r="8" customFormat="false" ht="19.5" hidden="false" customHeight="true" outlineLevel="0" collapsed="false">
      <c r="B8" s="17" t="s">
        <v>41</v>
      </c>
      <c r="C8" s="18" t="n">
        <v>500</v>
      </c>
    </row>
    <row r="9" customFormat="false" ht="19.5" hidden="false" customHeight="true" outlineLevel="0" collapsed="false">
      <c r="B9" s="19" t="s">
        <v>42</v>
      </c>
      <c r="C9" s="20" t="n">
        <v>220</v>
      </c>
      <c r="D9" s="21" t="s">
        <v>43</v>
      </c>
    </row>
    <row r="10" customFormat="false" ht="19.5" hidden="false" customHeight="true" outlineLevel="0" collapsed="false">
      <c r="B10" s="17" t="s">
        <v>44</v>
      </c>
      <c r="C10" s="22" t="s">
        <v>45</v>
      </c>
      <c r="D10" s="21" t="s">
        <v>46</v>
      </c>
    </row>
    <row r="11" customFormat="false" ht="19.5" hidden="false" customHeight="true" outlineLevel="0" collapsed="false">
      <c r="B11" s="19" t="s">
        <v>47</v>
      </c>
      <c r="C11" s="22" t="s">
        <v>48</v>
      </c>
      <c r="D11" s="21" t="s">
        <v>49</v>
      </c>
    </row>
    <row r="12" customFormat="false" ht="19.5" hidden="false" customHeight="true" outlineLevel="0" collapsed="false">
      <c r="B12" s="17" t="s">
        <v>50</v>
      </c>
      <c r="C12" s="18" t="n">
        <v>1500</v>
      </c>
      <c r="D12" s="21" t="s">
        <v>51</v>
      </c>
    </row>
    <row r="13" customFormat="false" ht="19.5" hidden="false" customHeight="true" outlineLevel="0" collapsed="false">
      <c r="B13" s="19" t="s">
        <v>52</v>
      </c>
      <c r="C13" s="18" t="n">
        <v>12570</v>
      </c>
      <c r="D13" s="21" t="s">
        <v>53</v>
      </c>
    </row>
    <row r="14" customFormat="false" ht="19.5" hidden="false" customHeight="true" outlineLevel="0" collapsed="false">
      <c r="B14" s="17" t="s">
        <v>54</v>
      </c>
      <c r="C14" s="22" t="s">
        <v>55</v>
      </c>
      <c r="D14" s="21" t="s">
        <v>56</v>
      </c>
    </row>
    <row r="15" customFormat="false" ht="7.5" hidden="false" customHeight="true" outlineLevel="0" collapsed="false"/>
    <row r="16" customFormat="false" ht="21.75" hidden="false" customHeight="true" outlineLevel="0" collapsed="false">
      <c r="B16" s="23" t="s">
        <v>57</v>
      </c>
      <c r="C16" s="24" t="s">
        <v>58</v>
      </c>
      <c r="D16" s="25" t="s">
        <v>59</v>
      </c>
      <c r="E16" s="26" t="s">
        <v>60</v>
      </c>
    </row>
    <row r="17" customFormat="false" ht="18.75" hidden="false" customHeight="true" outlineLevel="0" collapsed="false">
      <c r="B17" s="27" t="s">
        <v>61</v>
      </c>
      <c r="C17" s="27"/>
      <c r="D17" s="27"/>
      <c r="E17" s="27"/>
    </row>
    <row r="18" customFormat="false" ht="18.75" hidden="false" customHeight="true" outlineLevel="0" collapsed="false">
      <c r="B18" s="28" t="s">
        <v>62</v>
      </c>
      <c r="C18" s="29" t="n">
        <f aca="false">C$8*C$9</f>
        <v>110000</v>
      </c>
      <c r="D18" s="29" t="n">
        <f aca="false">C$8*C$9</f>
        <v>110000</v>
      </c>
      <c r="E18" s="29" t="n">
        <f aca="false">D18-C18</f>
        <v>0</v>
      </c>
    </row>
    <row r="19" customFormat="false" ht="18.75" hidden="false" customHeight="true" outlineLevel="0" collapsed="false">
      <c r="B19" s="30" t="s">
        <v>63</v>
      </c>
      <c r="C19" s="31" t="n">
        <f aca="false">-MAX(0,(C18-5000)*0.15)</f>
        <v>-15750</v>
      </c>
      <c r="D19" s="32" t="n">
        <f aca="false">0</f>
        <v>0</v>
      </c>
      <c r="E19" s="32" t="n">
        <f aca="false">D19-C19</f>
        <v>15750</v>
      </c>
    </row>
    <row r="20" customFormat="false" ht="18.75" hidden="false" customHeight="true" outlineLevel="0" collapsed="false">
      <c r="B20" s="28" t="s">
        <v>64</v>
      </c>
      <c r="C20" s="29" t="n">
        <f aca="false">C18+C19</f>
        <v>94250</v>
      </c>
      <c r="D20" s="29" t="n">
        <f aca="false">D18</f>
        <v>110000</v>
      </c>
      <c r="E20" s="29" t="n">
        <f aca="false">D20-C20</f>
        <v>15750</v>
      </c>
    </row>
    <row r="21" customFormat="false" ht="18.75" hidden="false" customHeight="true" outlineLevel="0" collapsed="false">
      <c r="B21" s="27" t="s">
        <v>65</v>
      </c>
      <c r="C21" s="27"/>
      <c r="D21" s="27"/>
      <c r="E21" s="27"/>
    </row>
    <row r="22" customFormat="false" ht="18.75" hidden="false" customHeight="true" outlineLevel="0" collapsed="false">
      <c r="B22" s="28" t="s">
        <v>66</v>
      </c>
      <c r="C22" s="31" t="n">
        <f aca="false">C20</f>
        <v>94250</v>
      </c>
      <c r="D22" s="29" t="n">
        <f aca="false">0</f>
        <v>0</v>
      </c>
      <c r="E22" s="29" t="n">
        <f aca="false">D22-C22</f>
        <v>-94250</v>
      </c>
    </row>
    <row r="23" customFormat="false" ht="18.75" hidden="false" customHeight="true" outlineLevel="0" collapsed="false">
      <c r="B23" s="30" t="s">
        <v>67</v>
      </c>
      <c r="C23" s="31" t="n">
        <f aca="false">IF(C22&gt;100000,MAX(0,12570-(C22-100000)/2),12570)</f>
        <v>12570</v>
      </c>
      <c r="D23" s="32" t="n">
        <f aca="false">0</f>
        <v>0</v>
      </c>
      <c r="E23" s="32" t="n">
        <f aca="false">D23-C23</f>
        <v>-12570</v>
      </c>
    </row>
    <row r="24" customFormat="false" ht="18.75" hidden="false" customHeight="true" outlineLevel="0" collapsed="false">
      <c r="B24" s="28" t="s">
        <v>68</v>
      </c>
      <c r="C24" s="31" t="n">
        <f aca="false">MAX(0,C22-C23)</f>
        <v>81680</v>
      </c>
      <c r="D24" s="29" t="n">
        <f aca="false">0</f>
        <v>0</v>
      </c>
      <c r="E24" s="29" t="n">
        <f aca="false">D24-C24</f>
        <v>-81680</v>
      </c>
    </row>
    <row r="25" customFormat="false" ht="18.75" hidden="false" customHeight="true" outlineLevel="0" collapsed="false">
      <c r="B25" s="30" t="s">
        <v>69</v>
      </c>
      <c r="C25" s="31" t="n">
        <f aca="false">-MIN(C24,MAX(0,50270-C23))*0.2</f>
        <v>-7540</v>
      </c>
      <c r="D25" s="32" t="n">
        <f aca="false">0</f>
        <v>0</v>
      </c>
      <c r="E25" s="32" t="n">
        <f aca="false">D25-C25</f>
        <v>7540</v>
      </c>
    </row>
    <row r="26" customFormat="false" ht="18.75" hidden="false" customHeight="true" outlineLevel="0" collapsed="false">
      <c r="B26" s="28" t="s">
        <v>70</v>
      </c>
      <c r="C26" s="31" t="n">
        <f aca="false">-MAX(0,MIN(C24,125140-C23)-(50270-C23))*0.4</f>
        <v>-17592</v>
      </c>
      <c r="D26" s="29" t="n">
        <f aca="false">0</f>
        <v>0</v>
      </c>
      <c r="E26" s="29" t="n">
        <f aca="false">D26-C26</f>
        <v>17592</v>
      </c>
    </row>
    <row r="27" customFormat="false" ht="18.75" hidden="false" customHeight="true" outlineLevel="0" collapsed="false">
      <c r="B27" s="30" t="s">
        <v>71</v>
      </c>
      <c r="C27" s="31" t="n">
        <f aca="false">-MAX(0,C24-(125140-C23))*0.45</f>
        <v>-0</v>
      </c>
      <c r="D27" s="32" t="n">
        <f aca="false">0</f>
        <v>0</v>
      </c>
      <c r="E27" s="32" t="n">
        <f aca="false">D27-C27</f>
        <v>0</v>
      </c>
    </row>
    <row r="28" customFormat="false" ht="18.75" hidden="false" customHeight="true" outlineLevel="0" collapsed="false">
      <c r="B28" s="28" t="s">
        <v>72</v>
      </c>
      <c r="C28" s="31" t="n">
        <f aca="false">-(MIN(C22,50270)-12570)*0.08-MAX(0,C22-50270)*0.02</f>
        <v>-3895.6</v>
      </c>
      <c r="D28" s="29" t="n">
        <f aca="false">0</f>
        <v>0</v>
      </c>
      <c r="E28" s="29" t="n">
        <f aca="false">D28-C28</f>
        <v>3895.6</v>
      </c>
    </row>
    <row r="29" customFormat="false" ht="18.75" hidden="false" customHeight="true" outlineLevel="0" collapsed="false">
      <c r="B29" s="33" t="s">
        <v>73</v>
      </c>
      <c r="C29" s="34" t="n">
        <f aca="false">C22+C25+C26+C27+C28</f>
        <v>65222.4</v>
      </c>
      <c r="D29" s="35" t="n">
        <f aca="false">0</f>
        <v>0</v>
      </c>
      <c r="E29" s="36" t="n">
        <f aca="false">D29-C29</f>
        <v>-65222.4</v>
      </c>
    </row>
    <row r="30" customFormat="false" ht="18.75" hidden="false" customHeight="true" outlineLevel="0" collapsed="false">
      <c r="B30" s="27" t="s">
        <v>74</v>
      </c>
      <c r="C30" s="27"/>
      <c r="D30" s="27"/>
      <c r="E30" s="27"/>
    </row>
    <row r="31" customFormat="false" ht="18.75" hidden="false" customHeight="true" outlineLevel="0" collapsed="false">
      <c r="B31" s="30" t="s">
        <v>75</v>
      </c>
      <c r="C31" s="31" t="n">
        <f aca="false">0</f>
        <v>0</v>
      </c>
      <c r="D31" s="32" t="n">
        <f aca="false">D20</f>
        <v>110000</v>
      </c>
      <c r="E31" s="32" t="n">
        <f aca="false">D31-C31</f>
        <v>110000</v>
      </c>
    </row>
    <row r="32" customFormat="false" ht="18.75" hidden="false" customHeight="true" outlineLevel="0" collapsed="false">
      <c r="B32" s="28" t="s">
        <v>76</v>
      </c>
      <c r="C32" s="31" t="n">
        <f aca="false">0</f>
        <v>0</v>
      </c>
      <c r="D32" s="29" t="n">
        <f aca="false">C$13</f>
        <v>12570</v>
      </c>
      <c r="E32" s="29" t="n">
        <f aca="false">D32-C32</f>
        <v>12570</v>
      </c>
    </row>
    <row r="33" customFormat="false" ht="18.75" hidden="false" customHeight="true" outlineLevel="0" collapsed="false">
      <c r="B33" s="30" t="s">
        <v>77</v>
      </c>
      <c r="C33" s="31" t="n">
        <f aca="false">0</f>
        <v>0</v>
      </c>
      <c r="D33" s="32" t="n">
        <f aca="false">-MAX(0,(D32-5000)*0.15)</f>
        <v>-1135.5</v>
      </c>
      <c r="E33" s="32" t="n">
        <f aca="false">D33-C33</f>
        <v>-1135.5</v>
      </c>
    </row>
    <row r="34" customFormat="false" ht="18.75" hidden="false" customHeight="true" outlineLevel="0" collapsed="false">
      <c r="B34" s="28" t="s">
        <v>78</v>
      </c>
      <c r="C34" s="31" t="n">
        <f aca="false">0</f>
        <v>0</v>
      </c>
      <c r="D34" s="29" t="n">
        <f aca="false">-C$12</f>
        <v>-1500</v>
      </c>
      <c r="E34" s="29" t="n">
        <f aca="false">D34-C34</f>
        <v>-1500</v>
      </c>
    </row>
    <row r="35" customFormat="false" ht="18.75" hidden="false" customHeight="true" outlineLevel="0" collapsed="false">
      <c r="B35" s="30" t="s">
        <v>79</v>
      </c>
      <c r="C35" s="31" t="n">
        <f aca="false">0</f>
        <v>0</v>
      </c>
      <c r="D35" s="32" t="n">
        <f aca="false">D31+D32+D33+D34</f>
        <v>119934.5</v>
      </c>
      <c r="E35" s="32" t="n">
        <f aca="false">D35-C35</f>
        <v>119934.5</v>
      </c>
    </row>
    <row r="36" customFormat="false" ht="18.75" hidden="false" customHeight="true" outlineLevel="0" collapsed="false">
      <c r="B36" s="28" t="s">
        <v>80</v>
      </c>
      <c r="C36" s="31" t="n">
        <f aca="false">0</f>
        <v>0</v>
      </c>
      <c r="D36" s="29" t="n">
        <f aca="false">IF(D35&lt;=0,0,IF(D35&lt;=50000,-D35*0.19,IF(D35&lt;=250000,-D35*(0.19+(D35-50000)/200000*0.06),-D35*0.25)))</f>
        <v>-25303.822787075</v>
      </c>
      <c r="E36" s="29" t="n">
        <f aca="false">D36-C36</f>
        <v>-25303.822787075</v>
      </c>
    </row>
    <row r="37" customFormat="false" ht="18.75" hidden="false" customHeight="true" outlineLevel="0" collapsed="false">
      <c r="B37" s="30" t="s">
        <v>81</v>
      </c>
      <c r="C37" s="31" t="n">
        <f aca="false">0</f>
        <v>0</v>
      </c>
      <c r="D37" s="32" t="n">
        <f aca="false">D35+D36</f>
        <v>94630.677212925</v>
      </c>
      <c r="E37" s="32" t="n">
        <f aca="false">D37-C37</f>
        <v>94630.677212925</v>
      </c>
    </row>
    <row r="38" customFormat="false" ht="18.75" hidden="false" customHeight="true" outlineLevel="0" collapsed="false">
      <c r="B38" s="28" t="s">
        <v>82</v>
      </c>
      <c r="C38" s="31" t="n">
        <f aca="false">0</f>
        <v>0</v>
      </c>
      <c r="D38" s="29" t="n">
        <f aca="false">D37</f>
        <v>94630.677212925</v>
      </c>
      <c r="E38" s="29" t="n">
        <f aca="false">D38-C38</f>
        <v>94630.677212925</v>
      </c>
    </row>
    <row r="39" customFormat="false" ht="18.75" hidden="false" customHeight="true" outlineLevel="0" collapsed="false">
      <c r="B39" s="30" t="s">
        <v>83</v>
      </c>
      <c r="C39" s="31" t="n">
        <f aca="false">0</f>
        <v>0</v>
      </c>
      <c r="D39" s="32" t="n">
        <f aca="false">IF(D38&lt;=0,0,-MAX(0,MIN(D38,500))*0+(-MAX(0,MIN(D38-500,50270-C$13)-0)*0.0875)+(-MAX(0,MIN(D38-500,125140-C$13)-(50270-C$13))*0.3375)+(-MAX(0,D38-500-(125140-C$13))*0.3935))</f>
        <v>-22344.1035593622</v>
      </c>
      <c r="E39" s="32" t="n">
        <f aca="false">D39-C39</f>
        <v>-22344.1035593622</v>
      </c>
    </row>
    <row r="40" customFormat="false" ht="18.75" hidden="false" customHeight="true" outlineLevel="0" collapsed="false">
      <c r="B40" s="28" t="s">
        <v>84</v>
      </c>
      <c r="C40" s="31" t="n">
        <f aca="false">0</f>
        <v>0</v>
      </c>
      <c r="D40" s="29" t="n">
        <f aca="false">IF(D32&lt;=12570,0,-MIN(D32-12570,50270-12570)*0.2)</f>
        <v>0</v>
      </c>
      <c r="E40" s="29" t="n">
        <f aca="false">D40-C40</f>
        <v>0</v>
      </c>
    </row>
    <row r="41" customFormat="false" ht="18.75" hidden="false" customHeight="true" outlineLevel="0" collapsed="false">
      <c r="B41" s="30" t="s">
        <v>85</v>
      </c>
      <c r="C41" s="31" t="n">
        <f aca="false">0</f>
        <v>0</v>
      </c>
      <c r="D41" s="32" t="n">
        <f aca="false">-MAX(0,MIN(D32,50270)-12570)*0.08</f>
        <v>-0</v>
      </c>
      <c r="E41" s="32" t="n">
        <f aca="false">D41-C41</f>
        <v>-0</v>
      </c>
    </row>
    <row r="42" customFormat="false" ht="18.75" hidden="false" customHeight="true" outlineLevel="0" collapsed="false">
      <c r="B42" s="37" t="s">
        <v>86</v>
      </c>
      <c r="C42" s="38" t="n">
        <f aca="false">0</f>
        <v>0</v>
      </c>
      <c r="D42" s="35" t="n">
        <f aca="false">D32+D38+D39+D40+D41</f>
        <v>84856.5736535628</v>
      </c>
      <c r="E42" s="36" t="n">
        <f aca="false">D42-C42</f>
        <v>84856.5736535628</v>
      </c>
    </row>
    <row r="43" customFormat="false" ht="7.5" hidden="false" customHeight="true" outlineLevel="0" collapsed="false"/>
    <row r="44" customFormat="false" ht="19.5" hidden="false" customHeight="true" outlineLevel="0" collapsed="false">
      <c r="B44" s="39" t="s">
        <v>87</v>
      </c>
      <c r="C44" s="39"/>
      <c r="D44" s="39"/>
      <c r="E44" s="39"/>
    </row>
    <row r="45" customFormat="false" ht="19.5" hidden="false" customHeight="true" outlineLevel="0" collapsed="false">
      <c r="B45" s="40" t="s">
        <v>88</v>
      </c>
      <c r="C45" s="41" t="n">
        <f aca="false">C29</f>
        <v>65222.4</v>
      </c>
      <c r="D45" s="42" t="n">
        <f aca="false">C29/C18</f>
        <v>0.592930909090909</v>
      </c>
    </row>
    <row r="46" customFormat="false" ht="19.5" hidden="false" customHeight="true" outlineLevel="0" collapsed="false">
      <c r="B46" s="43" t="s">
        <v>89</v>
      </c>
      <c r="C46" s="44" t="n">
        <f aca="false">D42</f>
        <v>84856.5736535628</v>
      </c>
      <c r="D46" s="45" t="n">
        <f aca="false">D42/D18</f>
        <v>0.771423396850571</v>
      </c>
    </row>
    <row r="47" customFormat="false" ht="19.5" hidden="false" customHeight="true" outlineLevel="0" collapsed="false">
      <c r="B47" s="46" t="s">
        <v>90</v>
      </c>
      <c r="C47" s="47" t="n">
        <f aca="false">D42-C29</f>
        <v>19634.1736535628</v>
      </c>
      <c r="D47" s="48" t="n">
        <f aca="false">(D42-C29)/C18</f>
        <v>0.178492487759662</v>
      </c>
    </row>
    <row r="48" customFormat="false" ht="19.5" hidden="false" customHeight="true" outlineLevel="0" collapsed="false">
      <c r="B48" s="40" t="s">
        <v>91</v>
      </c>
      <c r="C48" s="41" t="n">
        <f aca="false">C29/12</f>
        <v>5435.2</v>
      </c>
      <c r="D48" s="42" t="n">
        <f aca="false">C29/C18</f>
        <v>0.592930909090909</v>
      </c>
    </row>
    <row r="49" customFormat="false" ht="19.5" hidden="false" customHeight="true" outlineLevel="0" collapsed="false">
      <c r="B49" s="43" t="s">
        <v>92</v>
      </c>
      <c r="C49" s="44" t="n">
        <f aca="false">D42/12</f>
        <v>7071.3811377969</v>
      </c>
      <c r="D49" s="45" t="n">
        <f aca="false">D42/D18</f>
        <v>0.771423396850571</v>
      </c>
    </row>
    <row r="50" customFormat="false" ht="19.5" hidden="false" customHeight="true" outlineLevel="0" collapsed="false">
      <c r="B50" s="40" t="s">
        <v>93</v>
      </c>
      <c r="C50" s="49" t="n">
        <f aca="false">1-C29/C18</f>
        <v>0.407069090909091</v>
      </c>
    </row>
    <row r="51" customFormat="false" ht="19.5" hidden="false" customHeight="true" outlineLevel="0" collapsed="false">
      <c r="B51" s="43" t="s">
        <v>94</v>
      </c>
      <c r="C51" s="50" t="n">
        <f aca="false">1-D42/D18</f>
        <v>0.228576603149429</v>
      </c>
    </row>
    <row r="52" customFormat="false" ht="9.75" hidden="false" customHeight="true" outlineLevel="0" collapsed="false"/>
    <row r="53" customFormat="false" ht="19.5" hidden="false" customHeight="true" outlineLevel="0" collapsed="false">
      <c r="B53" s="51" t="s">
        <v>95</v>
      </c>
      <c r="C53" s="51"/>
      <c r="D53" s="51"/>
      <c r="E53" s="51"/>
    </row>
  </sheetData>
  <mergeCells count="8">
    <mergeCell ref="B2:E4"/>
    <mergeCell ref="B5:E5"/>
    <mergeCell ref="B7:E7"/>
    <mergeCell ref="B17:E17"/>
    <mergeCell ref="B21:E21"/>
    <mergeCell ref="B30:E30"/>
    <mergeCell ref="B44:E44"/>
    <mergeCell ref="B53:E53"/>
  </mergeCells>
  <hyperlinks>
    <hyperlink ref="B5" r:id="rId1" display="Enter your day rate below. Results update automatically.  |  ir35guide.co.uk"/>
    <hyperlink ref="B53" r:id="rId2" display="Full calculator &amp; IR35 guides online — ir35guide.co.uk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18" hidden="false" customHeight="true" outlineLevel="0" collapsed="false">
      <c r="B2" s="14" t="s">
        <v>96</v>
      </c>
      <c r="C2" s="14"/>
      <c r="D2" s="14"/>
    </row>
    <row r="3" customFormat="false" ht="18" hidden="false" customHeight="true" outlineLevel="0" collapsed="false">
      <c r="B3" s="14"/>
      <c r="C3" s="14"/>
      <c r="D3" s="14"/>
    </row>
    <row r="4" customFormat="false" ht="18" hidden="false" customHeight="true" outlineLevel="0" collapsed="false">
      <c r="B4" s="14"/>
      <c r="C4" s="14"/>
      <c r="D4" s="14"/>
    </row>
    <row r="5" customFormat="false" ht="15.75" hidden="false" customHeight="true" outlineLevel="0" collapsed="false">
      <c r="B5" s="15" t="s">
        <v>97</v>
      </c>
      <c r="C5" s="15"/>
      <c r="D5" s="15"/>
    </row>
    <row r="6" customFormat="false" ht="7.5" hidden="false" customHeight="true" outlineLevel="0" collapsed="false"/>
    <row r="7" customFormat="false" ht="19.5" hidden="false" customHeight="true" outlineLevel="0" collapsed="false">
      <c r="B7" s="16" t="s">
        <v>40</v>
      </c>
      <c r="C7" s="16"/>
      <c r="D7" s="16"/>
    </row>
    <row r="8" customFormat="false" ht="19.5" hidden="false" customHeight="true" outlineLevel="0" collapsed="false">
      <c r="B8" s="17" t="s">
        <v>41</v>
      </c>
      <c r="C8" s="18" t="n">
        <v>500</v>
      </c>
      <c r="D8" s="21" t="s">
        <v>98</v>
      </c>
    </row>
    <row r="9" customFormat="false" ht="19.5" hidden="false" customHeight="true" outlineLevel="0" collapsed="false">
      <c r="B9" s="19" t="s">
        <v>99</v>
      </c>
      <c r="C9" s="20" t="n">
        <v>220</v>
      </c>
    </row>
    <row r="10" customFormat="false" ht="19.5" hidden="false" customHeight="true" outlineLevel="0" collapsed="false">
      <c r="B10" s="17" t="s">
        <v>100</v>
      </c>
      <c r="C10" s="18" t="n">
        <v>25</v>
      </c>
      <c r="D10" s="21" t="s">
        <v>101</v>
      </c>
    </row>
    <row r="11" customFormat="false" ht="19.5" hidden="false" customHeight="true" outlineLevel="0" collapsed="false">
      <c r="B11" s="19" t="s">
        <v>102</v>
      </c>
      <c r="C11" s="20" t="n">
        <v>46</v>
      </c>
      <c r="D11" s="21" t="s">
        <v>103</v>
      </c>
    </row>
    <row r="12" customFormat="false" ht="19.5" hidden="false" customHeight="true" outlineLevel="0" collapsed="false">
      <c r="B12" s="17" t="s">
        <v>104</v>
      </c>
      <c r="C12" s="52" t="n">
        <v>0</v>
      </c>
      <c r="D12" s="21" t="s">
        <v>105</v>
      </c>
    </row>
    <row r="13" customFormat="false" ht="19.5" hidden="false" customHeight="true" outlineLevel="0" collapsed="false">
      <c r="B13" s="19" t="s">
        <v>106</v>
      </c>
      <c r="C13" s="52" t="n">
        <v>0.005</v>
      </c>
      <c r="D13" s="21" t="s">
        <v>107</v>
      </c>
    </row>
    <row r="14" customFormat="false" ht="7.5" hidden="false" customHeight="true" outlineLevel="0" collapsed="false"/>
    <row r="15" customFormat="false" ht="19.5" hidden="false" customHeight="true" outlineLevel="0" collapsed="false">
      <c r="B15" s="16" t="s">
        <v>108</v>
      </c>
      <c r="C15" s="16"/>
      <c r="D15" s="16"/>
    </row>
    <row r="16" customFormat="false" ht="19.5" hidden="false" customHeight="true" outlineLevel="0" collapsed="false">
      <c r="B16" s="53" t="s">
        <v>109</v>
      </c>
      <c r="C16" s="26" t="s">
        <v>110</v>
      </c>
      <c r="D16" s="26" t="s">
        <v>111</v>
      </c>
    </row>
    <row r="17" customFormat="false" ht="19.5" hidden="false" customHeight="true" outlineLevel="0" collapsed="false">
      <c r="B17" s="37" t="s">
        <v>112</v>
      </c>
      <c r="C17" s="35" t="n">
        <f aca="false">C8*C9</f>
        <v>110000</v>
      </c>
      <c r="D17" s="35" t="n">
        <f aca="false">C17/12</f>
        <v>9166.66666666667</v>
      </c>
    </row>
    <row r="18" customFormat="false" ht="19.5" hidden="false" customHeight="true" outlineLevel="0" collapsed="false">
      <c r="B18" s="28" t="s">
        <v>113</v>
      </c>
      <c r="C18" s="29" t="n">
        <f aca="false">-C10*C11</f>
        <v>-1150</v>
      </c>
      <c r="D18" s="29" t="n">
        <f aca="false">C18/12</f>
        <v>-95.8333333333333</v>
      </c>
    </row>
    <row r="19" customFormat="false" ht="19.5" hidden="false" customHeight="true" outlineLevel="0" collapsed="false">
      <c r="B19" s="54" t="s">
        <v>114</v>
      </c>
      <c r="C19" s="55" t="n">
        <f aca="false">C17+C18</f>
        <v>108850</v>
      </c>
      <c r="D19" s="55" t="n">
        <f aca="false">C19/12</f>
        <v>9070.83333333333</v>
      </c>
    </row>
    <row r="20" customFormat="false" ht="19.5" hidden="false" customHeight="true" outlineLevel="0" collapsed="false">
      <c r="B20" s="28" t="s">
        <v>115</v>
      </c>
      <c r="C20" s="29" t="n">
        <f aca="false">-MAX(0,(C19-5000)*0.15)</f>
        <v>-15577.5</v>
      </c>
      <c r="D20" s="29" t="n">
        <f aca="false">C20/12</f>
        <v>-1298.125</v>
      </c>
    </row>
    <row r="21" customFormat="false" ht="19.5" hidden="false" customHeight="true" outlineLevel="0" collapsed="false">
      <c r="B21" s="30" t="s">
        <v>116</v>
      </c>
      <c r="C21" s="32" t="n">
        <f aca="false">-C19*C13</f>
        <v>-544.25</v>
      </c>
      <c r="D21" s="32" t="n">
        <f aca="false">C21/12</f>
        <v>-45.3541666666667</v>
      </c>
    </row>
    <row r="22" customFormat="false" ht="19.5" hidden="false" customHeight="true" outlineLevel="0" collapsed="false">
      <c r="B22" s="54" t="s">
        <v>117</v>
      </c>
      <c r="C22" s="55" t="n">
        <f aca="false">C19+C20+C21</f>
        <v>92728.25</v>
      </c>
      <c r="D22" s="55" t="n">
        <f aca="false">C22/12</f>
        <v>7727.35416666667</v>
      </c>
    </row>
    <row r="23" customFormat="false" ht="19.5" hidden="false" customHeight="true" outlineLevel="0" collapsed="false">
      <c r="B23" s="30" t="s">
        <v>118</v>
      </c>
      <c r="C23" s="32" t="n">
        <f aca="false">-(MIN(MAX(0,C22-12570),37700)*0.2+MAX(0,MIN(C22-12570,74870)-37700)*0.4+MAX(0,C22-125140)*0.45)</f>
        <v>-22408</v>
      </c>
      <c r="D23" s="32" t="n">
        <f aca="false">C23/12</f>
        <v>-1867.33333333333</v>
      </c>
    </row>
    <row r="24" customFormat="false" ht="19.5" hidden="false" customHeight="true" outlineLevel="0" collapsed="false">
      <c r="B24" s="28" t="s">
        <v>119</v>
      </c>
      <c r="C24" s="29" t="n">
        <f aca="false">-(MIN(C22,50270)-MIN(C22,12570))*0.08-MAX(0,C22-50270)*0.02</f>
        <v>-3865.165</v>
      </c>
      <c r="D24" s="29" t="n">
        <f aca="false">C24/12</f>
        <v>-322.097083333333</v>
      </c>
    </row>
    <row r="25" customFormat="false" ht="19.5" hidden="false" customHeight="true" outlineLevel="0" collapsed="false">
      <c r="B25" s="56" t="s">
        <v>120</v>
      </c>
      <c r="C25" s="57" t="n">
        <f aca="false">C22+C23+C24</f>
        <v>66455.085</v>
      </c>
      <c r="D25" s="57" t="n">
        <f aca="false">C25/12</f>
        <v>5537.92375</v>
      </c>
    </row>
    <row r="26" customFormat="false" ht="19.5" hidden="false" customHeight="true" outlineLevel="0" collapsed="false">
      <c r="B26" s="54" t="s">
        <v>121</v>
      </c>
      <c r="C26" s="58" t="n">
        <f aca="false">IF(C17=0,0,1-C25/C17)</f>
        <v>0.395862863636364</v>
      </c>
      <c r="D26" s="59" t="s">
        <v>122</v>
      </c>
    </row>
    <row r="27" customFormat="false" ht="19.5" hidden="false" customHeight="true" outlineLevel="0" collapsed="false">
      <c r="B27" s="30" t="s">
        <v>123</v>
      </c>
      <c r="C27" s="60" t="n">
        <f aca="false">IF(C9=0,0,C25/C9)</f>
        <v>302.068568181818</v>
      </c>
      <c r="D27" s="61" t="s">
        <v>122</v>
      </c>
    </row>
    <row r="28" customFormat="false" ht="19.5" hidden="false" customHeight="true" outlineLevel="0" collapsed="false">
      <c r="B28" s="28" t="s">
        <v>124</v>
      </c>
      <c r="C28" s="62" t="n">
        <f aca="false">IF(C9=0,0,C25/C9/8)</f>
        <v>37.7585710227273</v>
      </c>
      <c r="D28" s="63" t="s">
        <v>122</v>
      </c>
    </row>
    <row r="29" customFormat="false" ht="9.75" hidden="false" customHeight="true" outlineLevel="0" collapsed="false"/>
    <row r="30" customFormat="false" ht="19.5" hidden="false" customHeight="true" outlineLevel="0" collapsed="false">
      <c r="B30" s="51" t="s">
        <v>125</v>
      </c>
      <c r="C30" s="51"/>
      <c r="D30" s="51"/>
    </row>
  </sheetData>
  <mergeCells count="5">
    <mergeCell ref="B2:D4"/>
    <mergeCell ref="B5:D5"/>
    <mergeCell ref="B7:D7"/>
    <mergeCell ref="B15:D15"/>
    <mergeCell ref="B30:D30"/>
  </mergeCells>
  <hyperlinks>
    <hyperlink ref="B5" r:id="rId1" display="Calculate your net pay through an umbrella company  |  ir35guide.co.uk"/>
    <hyperlink ref="B30" r:id="rId2" display="Compare umbrella vs limited company online — ir35guide.co.uk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18" hidden="false" customHeight="true" outlineLevel="0" collapsed="false">
      <c r="B2" s="14" t="s">
        <v>126</v>
      </c>
      <c r="C2" s="14"/>
      <c r="D2" s="14"/>
    </row>
    <row r="3" customFormat="false" ht="18" hidden="false" customHeight="true" outlineLevel="0" collapsed="false">
      <c r="B3" s="14"/>
      <c r="C3" s="14"/>
      <c r="D3" s="14"/>
    </row>
    <row r="4" customFormat="false" ht="18" hidden="false" customHeight="true" outlineLevel="0" collapsed="false">
      <c r="B4" s="14"/>
      <c r="C4" s="14"/>
      <c r="D4" s="14"/>
    </row>
    <row r="5" customFormat="false" ht="15.75" hidden="false" customHeight="true" outlineLevel="0" collapsed="false">
      <c r="B5" s="15" t="s">
        <v>127</v>
      </c>
      <c r="C5" s="15"/>
      <c r="D5" s="15"/>
    </row>
    <row r="6" customFormat="false" ht="7.5" hidden="false" customHeight="true" outlineLevel="0" collapsed="false"/>
    <row r="7" customFormat="false" ht="19.5" hidden="false" customHeight="true" outlineLevel="0" collapsed="false">
      <c r="B7" s="16" t="s">
        <v>128</v>
      </c>
      <c r="C7" s="16"/>
      <c r="D7" s="16"/>
    </row>
    <row r="8" customFormat="false" ht="19.5" hidden="false" customHeight="true" outlineLevel="0" collapsed="false">
      <c r="B8" s="17" t="s">
        <v>129</v>
      </c>
      <c r="C8" s="64" t="n">
        <v>500</v>
      </c>
      <c r="D8" s="21" t="s">
        <v>130</v>
      </c>
    </row>
    <row r="9" customFormat="false" ht="19.5" hidden="false" customHeight="true" outlineLevel="0" collapsed="false">
      <c r="B9" s="19" t="s">
        <v>131</v>
      </c>
      <c r="C9" s="20" t="n">
        <v>8</v>
      </c>
      <c r="D9" s="21" t="s">
        <v>132</v>
      </c>
    </row>
    <row r="10" customFormat="false" ht="19.5" hidden="false" customHeight="true" outlineLevel="0" collapsed="false">
      <c r="B10" s="17" t="s">
        <v>42</v>
      </c>
      <c r="C10" s="20" t="n">
        <v>220</v>
      </c>
      <c r="D10" s="21" t="s">
        <v>133</v>
      </c>
    </row>
    <row r="11" customFormat="false" ht="19.5" hidden="false" customHeight="true" outlineLevel="0" collapsed="false">
      <c r="B11" s="19" t="s">
        <v>134</v>
      </c>
      <c r="C11" s="20" t="n">
        <v>28</v>
      </c>
      <c r="D11" s="21" t="s">
        <v>135</v>
      </c>
    </row>
    <row r="12" customFormat="false" ht="19.5" hidden="false" customHeight="true" outlineLevel="0" collapsed="false">
      <c r="B12" s="17" t="s">
        <v>136</v>
      </c>
      <c r="C12" s="65" t="n">
        <f aca="false">C10/5</f>
        <v>44</v>
      </c>
      <c r="D12" s="21" t="s">
        <v>137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16" t="s">
        <v>138</v>
      </c>
      <c r="C14" s="16"/>
      <c r="D14" s="16"/>
    </row>
    <row r="15" customFormat="false" ht="19.5" hidden="false" customHeight="true" outlineLevel="0" collapsed="false">
      <c r="B15" s="53" t="s">
        <v>139</v>
      </c>
      <c r="C15" s="26" t="s">
        <v>140</v>
      </c>
      <c r="D15" s="26" t="s">
        <v>141</v>
      </c>
    </row>
    <row r="16" customFormat="false" ht="19.5" hidden="false" customHeight="true" outlineLevel="0" collapsed="false">
      <c r="B16" s="28" t="s">
        <v>142</v>
      </c>
      <c r="C16" s="66" t="n">
        <f aca="false">C8/C9</f>
        <v>62.5</v>
      </c>
      <c r="D16" s="67" t="s">
        <v>143</v>
      </c>
    </row>
    <row r="17" customFormat="false" ht="19.5" hidden="false" customHeight="true" outlineLevel="0" collapsed="false">
      <c r="B17" s="30" t="s">
        <v>144</v>
      </c>
      <c r="C17" s="66" t="n">
        <f aca="false">C8</f>
        <v>500</v>
      </c>
      <c r="D17" s="68" t="s">
        <v>145</v>
      </c>
    </row>
    <row r="18" customFormat="false" ht="19.5" hidden="false" customHeight="true" outlineLevel="0" collapsed="false">
      <c r="B18" s="28" t="s">
        <v>146</v>
      </c>
      <c r="C18" s="35" t="n">
        <f aca="false">C8*5</f>
        <v>2500</v>
      </c>
      <c r="D18" s="67" t="s">
        <v>147</v>
      </c>
    </row>
    <row r="19" customFormat="false" ht="19.5" hidden="false" customHeight="true" outlineLevel="0" collapsed="false">
      <c r="B19" s="30" t="s">
        <v>148</v>
      </c>
      <c r="C19" s="35" t="n">
        <f aca="false">C8*C10/12</f>
        <v>9166.66666666667</v>
      </c>
      <c r="D19" s="68" t="s">
        <v>149</v>
      </c>
    </row>
    <row r="20" customFormat="false" ht="19.5" hidden="false" customHeight="true" outlineLevel="0" collapsed="false">
      <c r="B20" s="28" t="s">
        <v>150</v>
      </c>
      <c r="C20" s="35" t="n">
        <f aca="false">C8*C10</f>
        <v>110000</v>
      </c>
      <c r="D20" s="67" t="s">
        <v>151</v>
      </c>
    </row>
    <row r="21" customFormat="false" ht="19.5" hidden="false" customHeight="true" outlineLevel="0" collapsed="false">
      <c r="B21" s="30" t="s">
        <v>152</v>
      </c>
      <c r="C21" s="35" t="n">
        <f aca="false">C8*(C10+C11)</f>
        <v>124000</v>
      </c>
      <c r="D21" s="68" t="s">
        <v>153</v>
      </c>
    </row>
    <row r="22" customFormat="false" ht="19.5" hidden="false" customHeight="true" outlineLevel="0" collapsed="false">
      <c r="B22" s="28" t="s">
        <v>154</v>
      </c>
      <c r="C22" s="69" t="n">
        <f aca="false">C8*C10*0.65</f>
        <v>71500</v>
      </c>
      <c r="D22" s="67" t="s">
        <v>155</v>
      </c>
    </row>
    <row r="23" customFormat="false" ht="19.5" hidden="false" customHeight="true" outlineLevel="0" collapsed="false">
      <c r="B23" s="30" t="s">
        <v>156</v>
      </c>
      <c r="C23" s="70" t="n">
        <f aca="false">50000/C10/0.65</f>
        <v>349.65034965035</v>
      </c>
      <c r="D23" s="68" t="s">
        <v>157</v>
      </c>
    </row>
    <row r="24" customFormat="false" ht="19.5" hidden="false" customHeight="true" outlineLevel="0" collapsed="false">
      <c r="B24" s="28" t="s">
        <v>158</v>
      </c>
      <c r="C24" s="70" t="n">
        <f aca="false">80000/C10/0.65</f>
        <v>559.440559440559</v>
      </c>
      <c r="D24" s="67" t="s">
        <v>159</v>
      </c>
    </row>
    <row r="25" customFormat="false" ht="19.5" hidden="false" customHeight="true" outlineLevel="0" collapsed="false">
      <c r="B25" s="30" t="s">
        <v>160</v>
      </c>
      <c r="C25" s="70" t="n">
        <f aca="false">100000/C10/0.65</f>
        <v>699.300699300699</v>
      </c>
      <c r="D25" s="68" t="s">
        <v>161</v>
      </c>
    </row>
    <row r="26" customFormat="false" ht="9.75" hidden="false" customHeight="true" outlineLevel="0" collapsed="false"/>
    <row r="27" customFormat="false" ht="19.5" hidden="false" customHeight="true" outlineLevel="0" collapsed="false">
      <c r="B27" s="51" t="s">
        <v>162</v>
      </c>
      <c r="C27" s="51"/>
      <c r="D27" s="51"/>
    </row>
  </sheetData>
  <mergeCells count="5">
    <mergeCell ref="B2:D4"/>
    <mergeCell ref="B5:D5"/>
    <mergeCell ref="B7:D7"/>
    <mergeCell ref="B14:D14"/>
    <mergeCell ref="B27:D27"/>
  </mergeCells>
  <hyperlinks>
    <hyperlink ref="B5" r:id="rId1" display="Convert between day rate, hourly rate and annual salary equivalent  |  ir35guide.co.uk"/>
    <hyperlink ref="B27" r:id="rId2" display="More contractor tools &amp; IR35 guides — ir35guide.co.uk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18" hidden="false" customHeight="true" outlineLevel="0" collapsed="false">
      <c r="B2" s="14" t="s">
        <v>163</v>
      </c>
      <c r="C2" s="14"/>
      <c r="D2" s="14"/>
    </row>
    <row r="3" customFormat="false" ht="18" hidden="false" customHeight="true" outlineLevel="0" collapsed="false">
      <c r="B3" s="14"/>
      <c r="C3" s="14"/>
      <c r="D3" s="14"/>
    </row>
    <row r="4" customFormat="false" ht="18" hidden="false" customHeight="true" outlineLevel="0" collapsed="false">
      <c r="B4" s="14"/>
      <c r="C4" s="14"/>
      <c r="D4" s="14"/>
    </row>
    <row r="5" customFormat="false" ht="15.75" hidden="false" customHeight="true" outlineLevel="0" collapsed="false">
      <c r="B5" s="15" t="s">
        <v>164</v>
      </c>
      <c r="C5" s="15"/>
      <c r="D5" s="15"/>
    </row>
    <row r="6" customFormat="false" ht="7.5" hidden="false" customHeight="true" outlineLevel="0" collapsed="false"/>
    <row r="7" customFormat="false" ht="19.5" hidden="false" customHeight="true" outlineLevel="0" collapsed="false">
      <c r="B7" s="53" t="s">
        <v>109</v>
      </c>
      <c r="C7" s="26" t="s">
        <v>45</v>
      </c>
      <c r="D7" s="26" t="s">
        <v>165</v>
      </c>
    </row>
    <row r="8" customFormat="false" ht="19.5" hidden="false" customHeight="true" outlineLevel="0" collapsed="false">
      <c r="B8" s="27" t="s">
        <v>166</v>
      </c>
      <c r="C8" s="27"/>
      <c r="D8" s="27"/>
    </row>
    <row r="9" customFormat="false" ht="19.5" hidden="false" customHeight="true" outlineLevel="0" collapsed="false">
      <c r="B9" s="30" t="s">
        <v>67</v>
      </c>
      <c r="C9" s="71" t="s">
        <v>17</v>
      </c>
      <c r="D9" s="71" t="s">
        <v>17</v>
      </c>
    </row>
    <row r="10" customFormat="false" ht="19.5" hidden="false" customHeight="true" outlineLevel="0" collapsed="false">
      <c r="B10" s="28" t="s">
        <v>167</v>
      </c>
      <c r="C10" s="72" t="s">
        <v>168</v>
      </c>
      <c r="D10" s="72" t="s">
        <v>168</v>
      </c>
    </row>
    <row r="11" customFormat="false" ht="19.5" hidden="false" customHeight="true" outlineLevel="0" collapsed="false">
      <c r="B11" s="30" t="s">
        <v>169</v>
      </c>
      <c r="C11" s="71" t="s">
        <v>170</v>
      </c>
      <c r="D11" s="71" t="s">
        <v>170</v>
      </c>
    </row>
    <row r="12" customFormat="false" ht="19.5" hidden="false" customHeight="true" outlineLevel="0" collapsed="false">
      <c r="B12" s="28" t="s">
        <v>171</v>
      </c>
      <c r="C12" s="72" t="s">
        <v>172</v>
      </c>
      <c r="D12" s="72" t="s">
        <v>172</v>
      </c>
    </row>
    <row r="13" customFormat="false" ht="19.5" hidden="false" customHeight="true" outlineLevel="0" collapsed="false">
      <c r="B13" s="30" t="s">
        <v>173</v>
      </c>
      <c r="C13" s="71" t="s">
        <v>174</v>
      </c>
      <c r="D13" s="71" t="s">
        <v>174</v>
      </c>
    </row>
    <row r="14" customFormat="false" ht="19.5" hidden="false" customHeight="true" outlineLevel="0" collapsed="false">
      <c r="B14" s="27" t="s">
        <v>175</v>
      </c>
      <c r="C14" s="27"/>
      <c r="D14" s="27"/>
    </row>
    <row r="15" customFormat="false" ht="19.5" hidden="false" customHeight="true" outlineLevel="0" collapsed="false">
      <c r="B15" s="30" t="s">
        <v>176</v>
      </c>
      <c r="C15" s="71" t="s">
        <v>177</v>
      </c>
      <c r="D15" s="71" t="s">
        <v>178</v>
      </c>
    </row>
    <row r="16" customFormat="false" ht="19.5" hidden="false" customHeight="true" outlineLevel="0" collapsed="false">
      <c r="B16" s="28" t="s">
        <v>179</v>
      </c>
      <c r="C16" s="72" t="s">
        <v>180</v>
      </c>
      <c r="D16" s="72" t="s">
        <v>181</v>
      </c>
    </row>
    <row r="17" customFormat="false" ht="19.5" hidden="false" customHeight="true" outlineLevel="0" collapsed="false">
      <c r="B17" s="30" t="s">
        <v>182</v>
      </c>
      <c r="C17" s="71" t="s">
        <v>183</v>
      </c>
      <c r="D17" s="71" t="s">
        <v>183</v>
      </c>
    </row>
    <row r="18" customFormat="false" ht="19.5" hidden="false" customHeight="true" outlineLevel="0" collapsed="false">
      <c r="B18" s="28" t="s">
        <v>184</v>
      </c>
      <c r="C18" s="72" t="s">
        <v>185</v>
      </c>
      <c r="D18" s="72" t="s">
        <v>185</v>
      </c>
    </row>
    <row r="19" customFormat="false" ht="19.5" hidden="false" customHeight="true" outlineLevel="0" collapsed="false">
      <c r="B19" s="27" t="s">
        <v>186</v>
      </c>
      <c r="C19" s="27"/>
      <c r="D19" s="27"/>
    </row>
    <row r="20" customFormat="false" ht="19.5" hidden="false" customHeight="true" outlineLevel="0" collapsed="false">
      <c r="B20" s="28" t="s">
        <v>187</v>
      </c>
      <c r="C20" s="72" t="s">
        <v>188</v>
      </c>
      <c r="D20" s="72" t="s">
        <v>189</v>
      </c>
    </row>
    <row r="21" customFormat="false" ht="19.5" hidden="false" customHeight="true" outlineLevel="0" collapsed="false">
      <c r="B21" s="30" t="s">
        <v>190</v>
      </c>
      <c r="C21" s="71" t="s">
        <v>191</v>
      </c>
      <c r="D21" s="71" t="s">
        <v>192</v>
      </c>
    </row>
    <row r="22" customFormat="false" ht="19.5" hidden="false" customHeight="true" outlineLevel="0" collapsed="false">
      <c r="B22" s="28" t="s">
        <v>193</v>
      </c>
      <c r="C22" s="72" t="s">
        <v>194</v>
      </c>
      <c r="D22" s="72" t="s">
        <v>195</v>
      </c>
    </row>
    <row r="23" customFormat="false" ht="19.5" hidden="false" customHeight="true" outlineLevel="0" collapsed="false">
      <c r="B23" s="30" t="s">
        <v>196</v>
      </c>
      <c r="C23" s="71" t="s">
        <v>197</v>
      </c>
      <c r="D23" s="73" t="s">
        <v>198</v>
      </c>
    </row>
    <row r="24" customFormat="false" ht="19.5" hidden="false" customHeight="true" outlineLevel="0" collapsed="false">
      <c r="B24" s="27" t="s">
        <v>199</v>
      </c>
      <c r="C24" s="27"/>
      <c r="D24" s="27"/>
    </row>
    <row r="25" customFormat="false" ht="19.5" hidden="false" customHeight="true" outlineLevel="0" collapsed="false">
      <c r="B25" s="30" t="s">
        <v>200</v>
      </c>
      <c r="C25" s="71" t="s">
        <v>31</v>
      </c>
      <c r="D25" s="71" t="s">
        <v>31</v>
      </c>
    </row>
    <row r="26" customFormat="false" ht="19.5" hidden="false" customHeight="true" outlineLevel="0" collapsed="false">
      <c r="B26" s="28" t="s">
        <v>201</v>
      </c>
      <c r="C26" s="72" t="s">
        <v>202</v>
      </c>
      <c r="D26" s="72" t="s">
        <v>202</v>
      </c>
    </row>
    <row r="27" customFormat="false" ht="19.5" hidden="false" customHeight="true" outlineLevel="0" collapsed="false">
      <c r="B27" s="30" t="s">
        <v>203</v>
      </c>
      <c r="C27" s="71" t="s">
        <v>204</v>
      </c>
      <c r="D27" s="71" t="s">
        <v>204</v>
      </c>
    </row>
    <row r="28" customFormat="false" ht="19.5" hidden="false" customHeight="true" outlineLevel="0" collapsed="false">
      <c r="B28" s="28" t="s">
        <v>205</v>
      </c>
      <c r="C28" s="72" t="s">
        <v>206</v>
      </c>
      <c r="D28" s="72" t="s">
        <v>206</v>
      </c>
    </row>
    <row r="29" customFormat="false" ht="19.5" hidden="false" customHeight="true" outlineLevel="0" collapsed="false">
      <c r="B29" s="27" t="s">
        <v>207</v>
      </c>
      <c r="C29" s="27"/>
      <c r="D29" s="27"/>
    </row>
    <row r="30" customFormat="false" ht="19.5" hidden="false" customHeight="true" outlineLevel="0" collapsed="false">
      <c r="B30" s="28" t="s">
        <v>208</v>
      </c>
      <c r="C30" s="72" t="s">
        <v>209</v>
      </c>
      <c r="D30" s="72" t="s">
        <v>210</v>
      </c>
    </row>
    <row r="31" customFormat="false" ht="19.5" hidden="false" customHeight="true" outlineLevel="0" collapsed="false">
      <c r="B31" s="30" t="s">
        <v>211</v>
      </c>
      <c r="C31" s="71" t="s">
        <v>212</v>
      </c>
      <c r="D31" s="71" t="s">
        <v>213</v>
      </c>
    </row>
    <row r="32" customFormat="false" ht="9.75" hidden="false" customHeight="true" outlineLevel="0" collapsed="false"/>
    <row r="33" customFormat="false" ht="18" hidden="false" customHeight="true" outlineLevel="0" collapsed="false">
      <c r="B33" s="74" t="s">
        <v>214</v>
      </c>
      <c r="C33" s="74"/>
      <c r="D33" s="74"/>
    </row>
    <row r="34" customFormat="false" ht="9.75" hidden="false" customHeight="true" outlineLevel="0" collapsed="false"/>
    <row r="35" customFormat="false" ht="19.5" hidden="false" customHeight="true" outlineLevel="0" collapsed="false">
      <c r="B35" s="51" t="s">
        <v>215</v>
      </c>
      <c r="C35" s="51"/>
      <c r="D35" s="51"/>
    </row>
  </sheetData>
  <mergeCells count="9">
    <mergeCell ref="B2:D4"/>
    <mergeCell ref="B5:D5"/>
    <mergeCell ref="B8:D8"/>
    <mergeCell ref="B14:D14"/>
    <mergeCell ref="B19:D19"/>
    <mergeCell ref="B24:D24"/>
    <mergeCell ref="B29:D29"/>
    <mergeCell ref="B33:D33"/>
    <mergeCell ref="B35:D35"/>
  </mergeCells>
  <hyperlinks>
    <hyperlink ref="B5" r:id="rId1" display="Source: HMRC  |  ir35guide.co.uk"/>
    <hyperlink ref="B35" r:id="rId2" display="Full IR35 guides, status checker &amp; up-to-date rates — ir35guide.co.uk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2026-03-20T20:18:47Z</dcterms:created>
  <dc:creator>openpyxl</dc:creator>
  <dc:description/>
  <dc:language>en-US</dc:language>
  <cp:lastModifiedBy/>
  <dcterms:modified xsi:type="dcterms:W3CDTF">2026-03-20T20:18:47Z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